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whideexcavating-my.sharepoint.com/personal/office_rawhideexcavating_com/Documents/"/>
    </mc:Choice>
  </mc:AlternateContent>
  <xr:revisionPtr revIDLastSave="0" documentId="8_{48DAC8FA-6210-477A-AF57-21D0C9F15969}" xr6:coauthVersionLast="47" xr6:coauthVersionMax="47" xr10:uidLastSave="{00000000-0000-0000-0000-000000000000}"/>
  <bookViews>
    <workbookView xWindow="30030" yWindow="360" windowWidth="26685" windowHeight="14760" tabRatio="757" activeTab="1" xr2:uid="{CD81B1F5-1E52-4AF4-84BE-3DF2F200DA2E}"/>
  </bookViews>
  <sheets>
    <sheet name="General Fund" sheetId="1" r:id="rId1"/>
    <sheet name="Balan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38" i="2" l="1"/>
  <c r="D44" i="2" s="1"/>
  <c r="D47" i="2" s="1"/>
  <c r="E21" i="1"/>
  <c r="E13" i="1"/>
  <c r="E22" i="1"/>
  <c r="E9" i="1"/>
  <c r="F11" i="1"/>
  <c r="E31" i="1"/>
  <c r="E39" i="1" s="1"/>
  <c r="G27" i="1"/>
  <c r="G13" i="1"/>
  <c r="G21" i="1"/>
  <c r="D27" i="2"/>
  <c r="E27" i="2"/>
  <c r="E40" i="1" l="1"/>
  <c r="F21" i="1"/>
  <c r="G22" i="1"/>
  <c r="E31" i="2" l="1"/>
  <c r="D31" i="2"/>
  <c r="F42" i="1" l="1"/>
  <c r="F26" i="1"/>
  <c r="F28" i="1"/>
  <c r="F27" i="1"/>
  <c r="F17" i="1"/>
  <c r="F18" i="1"/>
  <c r="F12" i="1"/>
  <c r="F9" i="1"/>
  <c r="G39" i="1"/>
  <c r="D39" i="1"/>
  <c r="D22" i="1"/>
  <c r="F13" i="1" l="1"/>
  <c r="G40" i="1"/>
  <c r="D40" i="1"/>
  <c r="F39" i="1"/>
  <c r="F10" i="1"/>
  <c r="F40" i="1" l="1"/>
  <c r="F22" i="1"/>
</calcChain>
</file>

<file path=xl/sharedStrings.xml><?xml version="1.0" encoding="utf-8"?>
<sst xmlns="http://schemas.openxmlformats.org/spreadsheetml/2006/main" count="77" uniqueCount="74">
  <si>
    <t>2024/25 Budget</t>
  </si>
  <si>
    <t>2024/25 YTD Actual</t>
  </si>
  <si>
    <t>Revenues</t>
  </si>
  <si>
    <t>Property Taxes</t>
  </si>
  <si>
    <t>GEMT</t>
  </si>
  <si>
    <t>Contractual Services</t>
  </si>
  <si>
    <t>OOD Alarms</t>
  </si>
  <si>
    <t>Grants</t>
  </si>
  <si>
    <t>Misc</t>
  </si>
  <si>
    <t>Total YTD Revenues</t>
  </si>
  <si>
    <t>Expenditures</t>
  </si>
  <si>
    <t>Materials &amp; Services</t>
  </si>
  <si>
    <t>Capital Outlay</t>
  </si>
  <si>
    <t>Special Payments</t>
  </si>
  <si>
    <t>Debt Service</t>
  </si>
  <si>
    <t>Transfers</t>
  </si>
  <si>
    <t>Contingency</t>
  </si>
  <si>
    <t>Reserves</t>
  </si>
  <si>
    <t>Total YTD Expenditures</t>
  </si>
  <si>
    <t>Net Revenue Over Expenditures</t>
  </si>
  <si>
    <t>Beginning Fund Balance</t>
  </si>
  <si>
    <t>FINANCIAL DASHBOARD</t>
  </si>
  <si>
    <t>Contracts</t>
  </si>
  <si>
    <t>Circle Track &amp; Arena Standby</t>
  </si>
  <si>
    <t>Conflagration</t>
  </si>
  <si>
    <t>Salary</t>
  </si>
  <si>
    <t>OT</t>
  </si>
  <si>
    <t>Medical</t>
  </si>
  <si>
    <t>PERS</t>
  </si>
  <si>
    <t>Total Cash</t>
  </si>
  <si>
    <t>Total in Reserve Accounts</t>
  </si>
  <si>
    <t>Total Cash Available for 2024-25</t>
  </si>
  <si>
    <t>Cash Balances</t>
  </si>
  <si>
    <t>*3820 - JCF/EMS Checking</t>
  </si>
  <si>
    <t xml:space="preserve"> 664 - Jefferson County RFPD</t>
  </si>
  <si>
    <t xml:space="preserve"> 665 - JeffCo RFPD - Grant Reserve</t>
  </si>
  <si>
    <t>*0960 - "Old" EMS Checking</t>
  </si>
  <si>
    <t>*8106 - "New" EMS Checking</t>
  </si>
  <si>
    <t>Transfers from EMS</t>
  </si>
  <si>
    <t>?</t>
  </si>
  <si>
    <t>Personnel Services*</t>
  </si>
  <si>
    <t>*Additional Personnel Services expenses include PERS payments for FY 2024-25; PERS was not</t>
  </si>
  <si>
    <t>paid in FY 2023-24. Additionally, payroll has increase a combined $90,000 in Regular and OT Wages</t>
  </si>
  <si>
    <t>for the first quarter.</t>
  </si>
  <si>
    <t xml:space="preserve">*Last year, FY 23/24 we did not have the OSFM grant positions filled, which was 3 FTE. We hired a total of 5 FTE during that quarter: 3 on OSFM Grant, 1 back fill and 1 additional FTE. The first quarter is always the highest due to a high call volume and fire season.Please note we have billed out under CONFLAG $119,051.00, which would offset the $ 90,000 in regular time and OT. There was a 3% increase in wages this year, however, we have one open FF/Paramedic Position wage  $68,160.14 or $120,000 est. Loaded wage. </t>
  </si>
  <si>
    <t>Check Register for month provided by Staff</t>
  </si>
  <si>
    <t>Please see Attached</t>
  </si>
  <si>
    <t>*Only ~$950,000 available for Operations</t>
  </si>
  <si>
    <t xml:space="preserve"> 724 - J Cnty Fire &amp; EMS</t>
  </si>
  <si>
    <t xml:space="preserve"> 725 - J Cnty EMS/Fire Equipment</t>
  </si>
  <si>
    <t>Issuance of Debt* (Bond)</t>
  </si>
  <si>
    <t>New Cnty Fund - Bond Proceeds (currently in Checking Account)</t>
  </si>
  <si>
    <t>EMS Revenues - Current</t>
  </si>
  <si>
    <t>2023/24 Prior Year</t>
  </si>
  <si>
    <t>Property Taxes - Bond</t>
  </si>
  <si>
    <t>50% of Budget</t>
  </si>
  <si>
    <t>DECEMBER 31, 2024</t>
  </si>
  <si>
    <t>50% OF TOTAL BUDGET</t>
  </si>
  <si>
    <t>.</t>
  </si>
  <si>
    <t>Personnel Costs - December 2024</t>
  </si>
  <si>
    <t>General Fund</t>
  </si>
  <si>
    <t>New Bond Property Tax Receipts</t>
  </si>
  <si>
    <t>Additional Requested Items:</t>
  </si>
  <si>
    <t>Any Bills Outstanding for Capital Projects:</t>
  </si>
  <si>
    <t>Bond Balance available for Operations:</t>
  </si>
  <si>
    <t>Bond Balance available for Capital Projects:</t>
  </si>
  <si>
    <t>Bond Reconciliation Summary</t>
  </si>
  <si>
    <t>Bond Proceeds Spent to Date Capital:</t>
  </si>
  <si>
    <t>Bond Proceeds Spent to Date Operations:</t>
  </si>
  <si>
    <t>Bond Issuance</t>
  </si>
  <si>
    <t>Bond/Bank Fees</t>
  </si>
  <si>
    <t>Total Bond Budgeted for Operations:</t>
  </si>
  <si>
    <t>Total Bond Budgeted for Capital:</t>
  </si>
  <si>
    <t>Net Bond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</si>
</sst>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2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3" tint="0.249977111117893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0" fontId="2" fillId="0" borderId="1" xfId="3" applyNumberFormat="1" applyFont="1" applyBorder="1"/>
    <xf numFmtId="0" fontId="2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164" fontId="6" fillId="0" borderId="2" xfId="1" applyNumberFormat="1" applyFont="1" applyBorder="1"/>
    <xf numFmtId="10" fontId="2" fillId="0" borderId="0" xfId="3" applyNumberFormat="1" applyFont="1" applyFill="1"/>
    <xf numFmtId="164" fontId="2" fillId="0" borderId="0" xfId="1" applyNumberFormat="1" applyFont="1"/>
    <xf numFmtId="0" fontId="2" fillId="0" borderId="1" xfId="0" applyFont="1" applyBorder="1" applyAlignment="1">
      <alignment horizontal="left"/>
    </xf>
    <xf numFmtId="165" fontId="2" fillId="0" borderId="1" xfId="2" applyNumberFormat="1" applyFont="1" applyBorder="1"/>
    <xf numFmtId="165" fontId="2" fillId="0" borderId="1" xfId="0" applyNumberFormat="1" applyFont="1" applyBorder="1"/>
    <xf numFmtId="0" fontId="5" fillId="4" borderId="6" xfId="0" applyFont="1" applyFill="1" applyBorder="1"/>
    <xf numFmtId="0" fontId="2" fillId="4" borderId="6" xfId="0" applyFont="1" applyFill="1" applyBorder="1"/>
    <xf numFmtId="0" fontId="2" fillId="4" borderId="0" xfId="0" applyFont="1" applyFill="1"/>
    <xf numFmtId="0" fontId="7" fillId="2" borderId="0" xfId="0" applyFont="1" applyFill="1" applyAlignment="1">
      <alignment vertical="center"/>
    </xf>
    <xf numFmtId="165" fontId="2" fillId="0" borderId="0" xfId="2" applyNumberFormat="1" applyFont="1" applyBorder="1"/>
    <xf numFmtId="10" fontId="2" fillId="0" borderId="0" xfId="3" applyNumberFormat="1" applyFont="1" applyBorder="1"/>
    <xf numFmtId="0" fontId="8" fillId="0" borderId="0" xfId="0" applyFont="1"/>
    <xf numFmtId="44" fontId="8" fillId="0" borderId="0" xfId="2" applyFont="1" applyFill="1"/>
    <xf numFmtId="44" fontId="8" fillId="0" borderId="0" xfId="2" applyFont="1" applyFill="1" applyBorder="1"/>
    <xf numFmtId="0" fontId="9" fillId="0" borderId="0" xfId="0" applyFont="1"/>
    <xf numFmtId="0" fontId="2" fillId="0" borderId="5" xfId="0" applyFont="1" applyBorder="1"/>
    <xf numFmtId="165" fontId="2" fillId="0" borderId="1" xfId="2" applyNumberFormat="1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165" fontId="9" fillId="0" borderId="6" xfId="2" applyNumberFormat="1" applyFont="1" applyFill="1" applyBorder="1"/>
    <xf numFmtId="165" fontId="9" fillId="0" borderId="5" xfId="2" applyNumberFormat="1" applyFont="1" applyFill="1" applyBorder="1"/>
    <xf numFmtId="0" fontId="9" fillId="0" borderId="0" xfId="0" applyFont="1" applyAlignment="1">
      <alignment horizontal="center"/>
    </xf>
    <xf numFmtId="166" fontId="8" fillId="0" borderId="0" xfId="0" applyNumberFormat="1" applyFont="1" applyAlignment="1">
      <alignment horizontal="left"/>
    </xf>
    <xf numFmtId="16" fontId="9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9" fillId="0" borderId="0" xfId="2" applyFont="1" applyFill="1"/>
    <xf numFmtId="43" fontId="9" fillId="0" borderId="0" xfId="1" applyFont="1" applyFill="1"/>
    <xf numFmtId="0" fontId="9" fillId="0" borderId="0" xfId="0" applyFont="1" applyAlignment="1">
      <alignment horizontal="right"/>
    </xf>
    <xf numFmtId="43" fontId="0" fillId="0" borderId="0" xfId="1" applyFont="1" applyFill="1"/>
    <xf numFmtId="44" fontId="8" fillId="5" borderId="6" xfId="2" applyFont="1" applyFill="1" applyBorder="1" applyAlignment="1">
      <alignment horizontal="center"/>
    </xf>
    <xf numFmtId="10" fontId="2" fillId="6" borderId="1" xfId="3" applyNumberFormat="1" applyFont="1" applyFill="1" applyBorder="1"/>
    <xf numFmtId="0" fontId="11" fillId="0" borderId="0" xfId="0" applyFont="1" applyAlignment="1">
      <alignment wrapText="1"/>
    </xf>
    <xf numFmtId="0" fontId="12" fillId="0" borderId="0" xfId="0" applyFont="1"/>
    <xf numFmtId="166" fontId="9" fillId="0" borderId="0" xfId="0" applyNumberFormat="1" applyFont="1" applyAlignment="1">
      <alignment horizontal="left"/>
    </xf>
    <xf numFmtId="43" fontId="9" fillId="0" borderId="0" xfId="1" applyFont="1" applyBorder="1" applyAlignment="1">
      <alignment horizontal="right"/>
    </xf>
    <xf numFmtId="44" fontId="0" fillId="0" borderId="0" xfId="0" applyNumberFormat="1"/>
    <xf numFmtId="44" fontId="2" fillId="0" borderId="0" xfId="0" applyNumberFormat="1" applyFont="1"/>
    <xf numFmtId="164" fontId="2" fillId="0" borderId="1" xfId="1" applyNumberFormat="1" applyFont="1" applyFill="1" applyBorder="1"/>
    <xf numFmtId="44" fontId="4" fillId="3" borderId="6" xfId="2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9" fontId="7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164" fontId="6" fillId="7" borderId="2" xfId="1" applyNumberFormat="1" applyFont="1" applyFill="1" applyBorder="1"/>
    <xf numFmtId="164" fontId="2" fillId="7" borderId="1" xfId="1" applyNumberFormat="1" applyFont="1" applyFill="1" applyBorder="1"/>
    <xf numFmtId="43" fontId="9" fillId="7" borderId="0" xfId="1" applyFont="1" applyFill="1" applyBorder="1" applyAlignment="1">
      <alignment horizontal="right"/>
    </xf>
    <xf numFmtId="166" fontId="9" fillId="7" borderId="0" xfId="0" applyNumberFormat="1" applyFont="1" applyFill="1" applyAlignment="1">
      <alignment horizontal="left"/>
    </xf>
    <xf numFmtId="0" fontId="9" fillId="7" borderId="0" xfId="0" applyFont="1" applyFill="1"/>
    <xf numFmtId="43" fontId="9" fillId="7" borderId="0" xfId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532F1D31-6F34-4E4A-6FD9-439B95AF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1074420</xdr:colOff>
      <xdr:row>0</xdr:row>
      <xdr:rowOff>91440</xdr:rowOff>
    </xdr:from>
    <xdr:to>
      <xdr:col>0</xdr:col>
      <xdr:colOff>2301240</xdr:colOff>
      <xdr:row>5</xdr:row>
      <xdr:rowOff>22183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9D767127-8FC6-41E4-9968-43CBB580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1440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C9BB-EE72-4952-803B-830CB167B4CA}">
  <sheetPr>
    <pageSetUpPr fitToPage="1"/>
  </sheetPr>
  <dimension ref="A1:J52"/>
  <sheetViews>
    <sheetView topLeftCell="A13" zoomScaleNormal="100" workbookViewId="0">
      <selection activeCell="E20" sqref="E20"/>
    </sheetView>
  </sheetViews>
  <sheetFormatPr defaultRowHeight="15" x14ac:dyDescent="0.25"/>
  <cols>
    <col min="1" max="1" width="6.140625" customWidth="1"/>
    <col min="2" max="2" width="5.5703125" customWidth="1"/>
    <col min="3" max="3" width="21.140625" customWidth="1"/>
    <col min="4" max="4" width="12.7109375" customWidth="1"/>
    <col min="5" max="5" width="13" customWidth="1"/>
    <col min="6" max="6" width="10.7109375" customWidth="1"/>
    <col min="7" max="7" width="13.28515625" customWidth="1"/>
    <col min="9" max="9" width="14.28515625" bestFit="1" customWidth="1"/>
    <col min="10" max="10" width="12.7109375" bestFit="1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x14ac:dyDescent="0.25">
      <c r="A2" s="1"/>
      <c r="B2" s="1"/>
      <c r="C2" s="1"/>
      <c r="D2" s="3" t="s">
        <v>21</v>
      </c>
      <c r="E2" s="1"/>
      <c r="F2" s="1"/>
      <c r="G2" s="1"/>
    </row>
    <row r="3" spans="1:7" x14ac:dyDescent="0.25">
      <c r="A3" s="1"/>
      <c r="B3" s="1"/>
      <c r="C3" s="1"/>
      <c r="D3" s="4" t="s">
        <v>56</v>
      </c>
      <c r="E3" s="1"/>
      <c r="F3" s="1"/>
      <c r="G3" s="1"/>
    </row>
    <row r="4" spans="1:7" x14ac:dyDescent="0.25">
      <c r="A4" s="1"/>
      <c r="B4" s="1"/>
      <c r="C4" s="1"/>
      <c r="D4" s="5" t="s">
        <v>57</v>
      </c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20.25" x14ac:dyDescent="0.3">
      <c r="A6" s="52" t="s">
        <v>60</v>
      </c>
      <c r="B6" s="52"/>
      <c r="C6" s="52"/>
      <c r="D6" s="52"/>
      <c r="E6" s="52"/>
      <c r="F6" s="52"/>
      <c r="G6" s="52"/>
    </row>
    <row r="7" spans="1:7" ht="43.9" customHeight="1" x14ac:dyDescent="0.25">
      <c r="A7" s="56"/>
      <c r="B7" s="56"/>
      <c r="C7" s="21"/>
      <c r="D7" s="6" t="s">
        <v>0</v>
      </c>
      <c r="E7" s="6" t="s">
        <v>1</v>
      </c>
      <c r="F7" s="6" t="s">
        <v>55</v>
      </c>
      <c r="G7" s="6" t="s">
        <v>53</v>
      </c>
    </row>
    <row r="8" spans="1:7" ht="18" x14ac:dyDescent="0.25">
      <c r="A8" s="18" t="s">
        <v>2</v>
      </c>
      <c r="B8" s="20"/>
      <c r="C8" s="20"/>
      <c r="D8" s="20"/>
      <c r="E8" s="20"/>
      <c r="F8" s="20"/>
      <c r="G8" s="20"/>
    </row>
    <row r="9" spans="1:7" x14ac:dyDescent="0.25">
      <c r="A9" s="1"/>
      <c r="B9" s="7" t="s">
        <v>3</v>
      </c>
      <c r="C9" s="7"/>
      <c r="D9" s="8">
        <v>1185856</v>
      </c>
      <c r="E9" s="51">
        <f>1131182.48+29226.8</f>
        <v>1160409.28</v>
      </c>
      <c r="F9" s="9">
        <f>E9/D9</f>
        <v>0.97854147552485293</v>
      </c>
      <c r="G9" s="8">
        <v>1111293.3899999999</v>
      </c>
    </row>
    <row r="10" spans="1:7" x14ac:dyDescent="0.25">
      <c r="A10" s="1"/>
      <c r="B10" s="7" t="s">
        <v>52</v>
      </c>
      <c r="C10" s="7"/>
      <c r="D10" s="8">
        <v>2891000</v>
      </c>
      <c r="E10" s="51">
        <v>761434.16</v>
      </c>
      <c r="F10" s="9">
        <f t="shared" ref="F10:F22" si="0">E10/D10</f>
        <v>0.26338089242476653</v>
      </c>
      <c r="G10" s="8">
        <v>0</v>
      </c>
    </row>
    <row r="11" spans="1:7" x14ac:dyDescent="0.25">
      <c r="A11" s="1"/>
      <c r="B11" s="7" t="s">
        <v>54</v>
      </c>
      <c r="C11" s="28"/>
      <c r="D11" s="8">
        <v>585000</v>
      </c>
      <c r="E11" s="51">
        <v>508256.83</v>
      </c>
      <c r="F11" s="9">
        <f t="shared" si="0"/>
        <v>0.868815094017094</v>
      </c>
      <c r="G11" s="8">
        <v>0</v>
      </c>
    </row>
    <row r="12" spans="1:7" x14ac:dyDescent="0.25">
      <c r="A12" s="1"/>
      <c r="B12" s="54" t="s">
        <v>4</v>
      </c>
      <c r="C12" s="55"/>
      <c r="D12" s="8">
        <v>200000</v>
      </c>
      <c r="E12" s="51">
        <v>0</v>
      </c>
      <c r="F12" s="9">
        <f t="shared" si="0"/>
        <v>0</v>
      </c>
      <c r="G12" s="8">
        <v>0</v>
      </c>
    </row>
    <row r="13" spans="1:7" x14ac:dyDescent="0.25">
      <c r="A13" s="1"/>
      <c r="B13" s="7" t="s">
        <v>5</v>
      </c>
      <c r="C13" s="7"/>
      <c r="D13" s="8">
        <v>172000</v>
      </c>
      <c r="E13" s="8">
        <f>SUM(E14:E16)</f>
        <v>258407.16999999998</v>
      </c>
      <c r="F13" s="9">
        <f t="shared" si="0"/>
        <v>1.5023672674418604</v>
      </c>
      <c r="G13" s="8">
        <f>28920+4800</f>
        <v>33720</v>
      </c>
    </row>
    <row r="14" spans="1:7" x14ac:dyDescent="0.25">
      <c r="A14" s="1"/>
      <c r="B14" s="1"/>
      <c r="C14" s="1"/>
      <c r="D14" s="11" t="s">
        <v>22</v>
      </c>
      <c r="E14" s="12">
        <v>74346.460000000006</v>
      </c>
      <c r="F14" s="13"/>
      <c r="G14" s="12">
        <v>28920.42</v>
      </c>
    </row>
    <row r="15" spans="1:7" x14ac:dyDescent="0.25">
      <c r="A15" s="1"/>
      <c r="B15" s="1"/>
      <c r="C15" s="1"/>
      <c r="D15" s="11" t="s">
        <v>23</v>
      </c>
      <c r="E15" s="12">
        <v>5500</v>
      </c>
      <c r="F15" s="13"/>
      <c r="G15" s="12">
        <v>4800</v>
      </c>
    </row>
    <row r="16" spans="1:7" x14ac:dyDescent="0.25">
      <c r="A16" s="1"/>
      <c r="B16" s="1"/>
      <c r="C16" s="1"/>
      <c r="D16" s="11" t="s">
        <v>24</v>
      </c>
      <c r="E16" s="59">
        <v>178560.71</v>
      </c>
      <c r="F16" s="13"/>
      <c r="G16" s="12">
        <v>0</v>
      </c>
    </row>
    <row r="17" spans="1:9" x14ac:dyDescent="0.25">
      <c r="A17" s="1"/>
      <c r="B17" s="10" t="s">
        <v>6</v>
      </c>
      <c r="C17" s="7"/>
      <c r="D17" s="8">
        <v>15000</v>
      </c>
      <c r="E17" s="60">
        <v>0</v>
      </c>
      <c r="F17" s="9">
        <f>E17/D17</f>
        <v>0</v>
      </c>
      <c r="G17" s="8">
        <v>0</v>
      </c>
    </row>
    <row r="18" spans="1:9" x14ac:dyDescent="0.25">
      <c r="A18" s="1"/>
      <c r="B18" s="57" t="s">
        <v>7</v>
      </c>
      <c r="C18" s="57"/>
      <c r="D18" s="8">
        <v>495925</v>
      </c>
      <c r="E18" s="8">
        <v>331447.99</v>
      </c>
      <c r="F18" s="9">
        <f t="shared" si="0"/>
        <v>0.66834297524827346</v>
      </c>
      <c r="G18" s="8">
        <v>71551.72</v>
      </c>
    </row>
    <row r="19" spans="1:9" x14ac:dyDescent="0.25">
      <c r="A19" s="1"/>
      <c r="B19" s="15" t="s">
        <v>50</v>
      </c>
      <c r="C19" s="7"/>
      <c r="D19" s="8" t="s">
        <v>58</v>
      </c>
      <c r="E19" s="8">
        <v>0</v>
      </c>
      <c r="F19" s="44"/>
      <c r="G19" s="8">
        <v>0</v>
      </c>
    </row>
    <row r="20" spans="1:9" x14ac:dyDescent="0.25">
      <c r="A20" s="1"/>
      <c r="B20" s="10" t="s">
        <v>38</v>
      </c>
      <c r="C20" s="28"/>
      <c r="D20" s="8">
        <v>0</v>
      </c>
      <c r="E20" s="8">
        <v>0</v>
      </c>
      <c r="F20" s="44"/>
      <c r="G20" s="8">
        <v>200000</v>
      </c>
    </row>
    <row r="21" spans="1:9" x14ac:dyDescent="0.25">
      <c r="A21" s="1"/>
      <c r="B21" s="54" t="s">
        <v>8</v>
      </c>
      <c r="C21" s="55"/>
      <c r="D21" s="8">
        <v>111300</v>
      </c>
      <c r="E21" s="8">
        <f>1040+4636.45+10135.11+100+29672.09+2675.6</f>
        <v>48259.25</v>
      </c>
      <c r="F21" s="9">
        <f t="shared" si="0"/>
        <v>0.43359613656783469</v>
      </c>
      <c r="G21" s="8">
        <f>6887.04+976.8+1790.35+5487.52+750</f>
        <v>15891.710000000001</v>
      </c>
    </row>
    <row r="22" spans="1:9" x14ac:dyDescent="0.25">
      <c r="A22" s="1"/>
      <c r="B22" s="1"/>
      <c r="C22" s="7" t="s">
        <v>9</v>
      </c>
      <c r="D22" s="16">
        <f>SUM(D9:D21)</f>
        <v>5656081</v>
      </c>
      <c r="E22" s="16">
        <f>SUM(E17:E21, E9:E13)</f>
        <v>3068214.68</v>
      </c>
      <c r="F22" s="9">
        <f t="shared" si="0"/>
        <v>0.5424630022094804</v>
      </c>
      <c r="G22" s="16">
        <f>SUM(G9:G21)-G14-G15-G16</f>
        <v>1432456.8199999998</v>
      </c>
      <c r="I22" s="49"/>
    </row>
    <row r="23" spans="1:9" x14ac:dyDescent="0.25">
      <c r="A23" s="1"/>
      <c r="B23" s="46" t="s">
        <v>47</v>
      </c>
      <c r="C23" s="1"/>
      <c r="D23" s="22"/>
      <c r="E23" s="22"/>
      <c r="F23" s="23"/>
      <c r="G23" s="22"/>
    </row>
    <row r="24" spans="1:9" x14ac:dyDescent="0.25">
      <c r="A24" s="1"/>
      <c r="B24" s="1"/>
      <c r="C24" s="1"/>
      <c r="D24" s="1"/>
      <c r="E24" s="50"/>
      <c r="F24" s="1"/>
      <c r="G24" s="1"/>
    </row>
    <row r="25" spans="1:9" ht="18" x14ac:dyDescent="0.25">
      <c r="A25" s="18" t="s">
        <v>10</v>
      </c>
      <c r="B25" s="19"/>
      <c r="C25" s="19"/>
      <c r="D25" s="19"/>
      <c r="E25" s="19"/>
      <c r="F25" s="19"/>
      <c r="G25" s="19"/>
    </row>
    <row r="26" spans="1:9" x14ac:dyDescent="0.25">
      <c r="A26" s="1"/>
      <c r="B26" s="7" t="s">
        <v>40</v>
      </c>
      <c r="C26" s="7"/>
      <c r="D26" s="8">
        <v>4176056</v>
      </c>
      <c r="E26" s="51">
        <v>1933417</v>
      </c>
      <c r="F26" s="9">
        <f t="shared" ref="F26" si="1">E26/D26</f>
        <v>0.46297678958328142</v>
      </c>
      <c r="G26" s="8">
        <v>1339564.46</v>
      </c>
    </row>
    <row r="27" spans="1:9" x14ac:dyDescent="0.25">
      <c r="A27" s="1"/>
      <c r="B27" s="7" t="s">
        <v>11</v>
      </c>
      <c r="C27" s="7"/>
      <c r="D27" s="8">
        <v>1185899</v>
      </c>
      <c r="E27" s="51">
        <v>425834</v>
      </c>
      <c r="F27" s="9">
        <f t="shared" ref="F27:F28" si="2">E27/D27</f>
        <v>0.35908116964429515</v>
      </c>
      <c r="G27" s="8">
        <f>13088.56+356485.25</f>
        <v>369573.81</v>
      </c>
    </row>
    <row r="28" spans="1:9" x14ac:dyDescent="0.25">
      <c r="A28" s="1"/>
      <c r="B28" s="7" t="s">
        <v>12</v>
      </c>
      <c r="C28" s="7"/>
      <c r="D28" s="8">
        <v>149508</v>
      </c>
      <c r="E28" s="51">
        <v>45897.99</v>
      </c>
      <c r="F28" s="9">
        <f t="shared" si="2"/>
        <v>0.30699353880728791</v>
      </c>
      <c r="G28" s="8">
        <v>312512</v>
      </c>
    </row>
    <row r="29" spans="1:9" x14ac:dyDescent="0.25">
      <c r="A29" s="1"/>
      <c r="B29" s="7" t="s">
        <v>13</v>
      </c>
      <c r="C29" s="7"/>
      <c r="D29" s="8">
        <v>0</v>
      </c>
      <c r="E29" s="8">
        <v>0</v>
      </c>
      <c r="F29" s="8">
        <v>0</v>
      </c>
      <c r="G29" s="8">
        <v>0</v>
      </c>
    </row>
    <row r="30" spans="1:9" ht="5.45" customHeight="1" x14ac:dyDescent="0.25">
      <c r="A30" s="1"/>
      <c r="B30" s="1"/>
      <c r="C30" s="1"/>
      <c r="D30" s="14"/>
      <c r="E30" s="14"/>
      <c r="F30" s="1"/>
      <c r="G30" s="14"/>
    </row>
    <row r="31" spans="1:9" x14ac:dyDescent="0.25">
      <c r="A31" s="1"/>
      <c r="B31" s="7" t="s">
        <v>14</v>
      </c>
      <c r="C31" s="7"/>
      <c r="D31" s="8">
        <v>44000</v>
      </c>
      <c r="E31" s="8">
        <f>89512.5+1130250</f>
        <v>1219762.5</v>
      </c>
      <c r="F31" s="8">
        <v>0</v>
      </c>
      <c r="G31" s="8">
        <v>0</v>
      </c>
    </row>
    <row r="32" spans="1:9" ht="5.45" customHeight="1" x14ac:dyDescent="0.25">
      <c r="A32" s="1"/>
      <c r="B32" s="1"/>
      <c r="C32" s="1"/>
      <c r="D32" s="14"/>
      <c r="E32" s="14"/>
      <c r="F32" s="1"/>
      <c r="G32" s="14"/>
    </row>
    <row r="33" spans="1:10" x14ac:dyDescent="0.25">
      <c r="A33" s="1"/>
      <c r="B33" s="7" t="s">
        <v>15</v>
      </c>
      <c r="C33" s="7"/>
      <c r="D33" s="8">
        <v>0</v>
      </c>
      <c r="E33" s="8">
        <v>0</v>
      </c>
      <c r="F33" s="8">
        <v>0</v>
      </c>
      <c r="G33" s="8">
        <v>0</v>
      </c>
    </row>
    <row r="34" spans="1:10" ht="4.1500000000000004" customHeight="1" x14ac:dyDescent="0.25">
      <c r="A34" s="1"/>
      <c r="B34" s="1"/>
      <c r="C34" s="1"/>
      <c r="D34" s="14"/>
      <c r="E34" s="14"/>
      <c r="F34" s="1"/>
      <c r="G34" s="14"/>
    </row>
    <row r="35" spans="1:10" x14ac:dyDescent="0.25">
      <c r="A35" s="1"/>
      <c r="B35" s="7" t="s">
        <v>16</v>
      </c>
      <c r="C35" s="7"/>
      <c r="D35" s="8">
        <v>0</v>
      </c>
      <c r="E35" s="8">
        <v>0</v>
      </c>
      <c r="F35" s="8">
        <v>0</v>
      </c>
      <c r="G35" s="8">
        <v>0</v>
      </c>
    </row>
    <row r="36" spans="1:10" ht="4.1500000000000004" customHeight="1" x14ac:dyDescent="0.25">
      <c r="A36" s="1"/>
      <c r="B36" s="1"/>
      <c r="C36" s="1"/>
      <c r="D36" s="14"/>
      <c r="E36" s="14"/>
      <c r="F36" s="1"/>
      <c r="G36" s="14"/>
    </row>
    <row r="37" spans="1:10" x14ac:dyDescent="0.25">
      <c r="A37" s="1"/>
      <c r="B37" s="7" t="s">
        <v>17</v>
      </c>
      <c r="C37" s="7"/>
      <c r="D37" s="8">
        <v>0</v>
      </c>
      <c r="E37" s="8">
        <v>0</v>
      </c>
      <c r="F37" s="8">
        <v>0</v>
      </c>
      <c r="G37" s="8">
        <v>0</v>
      </c>
    </row>
    <row r="38" spans="1:10" ht="4.9000000000000004" customHeight="1" x14ac:dyDescent="0.25">
      <c r="A38" s="1"/>
      <c r="B38" s="1"/>
      <c r="C38" s="1"/>
      <c r="D38" s="1"/>
      <c r="E38" s="1"/>
      <c r="F38" s="1"/>
      <c r="G38" s="1"/>
    </row>
    <row r="39" spans="1:10" x14ac:dyDescent="0.25">
      <c r="A39" s="1"/>
      <c r="B39" s="7" t="s">
        <v>18</v>
      </c>
      <c r="C39" s="7"/>
      <c r="D39" s="16">
        <f>SUM(D26:D37)</f>
        <v>5555463</v>
      </c>
      <c r="E39" s="16">
        <f t="shared" ref="E39" si="3">SUM(E26:E37)</f>
        <v>3624911.49</v>
      </c>
      <c r="F39" s="9">
        <f t="shared" ref="F39:F40" si="4">E39/D39</f>
        <v>0.65249493876567988</v>
      </c>
      <c r="G39" s="16">
        <f t="shared" ref="G39" si="5">SUM(G26:G37)</f>
        <v>2021650.27</v>
      </c>
    </row>
    <row r="40" spans="1:10" x14ac:dyDescent="0.25">
      <c r="A40" s="1"/>
      <c r="B40" s="7" t="s">
        <v>19</v>
      </c>
      <c r="C40" s="7"/>
      <c r="D40" s="17">
        <f>D22-D39</f>
        <v>100618</v>
      </c>
      <c r="E40" s="17">
        <f>E22-E39</f>
        <v>-556696.81000000006</v>
      </c>
      <c r="F40" s="9">
        <f t="shared" si="4"/>
        <v>-5.5327755471188063</v>
      </c>
      <c r="G40" s="17">
        <f>G22-G39</f>
        <v>-589193.45000000019</v>
      </c>
    </row>
    <row r="41" spans="1:10" ht="6" customHeight="1" x14ac:dyDescent="0.25">
      <c r="A41" s="1"/>
      <c r="B41" s="1"/>
      <c r="C41" s="1"/>
      <c r="D41" s="1"/>
      <c r="E41" s="1"/>
      <c r="F41" s="1"/>
      <c r="G41" s="1"/>
    </row>
    <row r="42" spans="1:10" x14ac:dyDescent="0.25">
      <c r="A42" s="1"/>
      <c r="B42" s="7" t="s">
        <v>20</v>
      </c>
      <c r="C42" s="7"/>
      <c r="D42" s="16">
        <v>600000</v>
      </c>
      <c r="E42" s="16">
        <v>1173256.95</v>
      </c>
      <c r="F42" s="9">
        <f t="shared" ref="F42" si="6">E42/D42</f>
        <v>1.95542825</v>
      </c>
      <c r="G42" s="29" t="s">
        <v>39</v>
      </c>
    </row>
    <row r="44" spans="1:10" x14ac:dyDescent="0.25">
      <c r="B44" s="1" t="s">
        <v>41</v>
      </c>
    </row>
    <row r="45" spans="1:10" x14ac:dyDescent="0.25">
      <c r="B45" s="1" t="s">
        <v>42</v>
      </c>
    </row>
    <row r="46" spans="1:10" x14ac:dyDescent="0.25">
      <c r="B46" s="1" t="s">
        <v>43</v>
      </c>
    </row>
    <row r="47" spans="1:10" ht="20.25" customHeight="1" x14ac:dyDescent="0.25">
      <c r="B47" s="53" t="s">
        <v>44</v>
      </c>
      <c r="C47" s="53"/>
      <c r="D47" s="53"/>
      <c r="E47" s="53"/>
      <c r="F47" s="53"/>
      <c r="G47" s="53"/>
      <c r="H47" s="53"/>
      <c r="I47" s="53"/>
      <c r="J47" s="45"/>
    </row>
    <row r="48" spans="1:10" x14ac:dyDescent="0.25">
      <c r="B48" s="53"/>
      <c r="C48" s="53"/>
      <c r="D48" s="53"/>
      <c r="E48" s="53"/>
      <c r="F48" s="53"/>
      <c r="G48" s="53"/>
      <c r="H48" s="53"/>
      <c r="I48" s="53"/>
      <c r="J48" s="45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45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</row>
  </sheetData>
  <mergeCells count="6">
    <mergeCell ref="A6:G6"/>
    <mergeCell ref="B47:I52"/>
    <mergeCell ref="B21:C21"/>
    <mergeCell ref="A7:B7"/>
    <mergeCell ref="B12:C12"/>
    <mergeCell ref="B18:C18"/>
  </mergeCells>
  <phoneticPr fontId="10" type="noConversion"/>
  <printOptions horizontalCentered="1" verticalCentered="1"/>
  <pageMargins left="0.7" right="0.7" top="0.75" bottom="0.75" header="0.3" footer="0.3"/>
  <pageSetup scale="8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DBF3-3551-4159-AC28-7C12F12AC626}">
  <sheetPr>
    <pageSetUpPr fitToPage="1"/>
  </sheetPr>
  <dimension ref="A2:I54"/>
  <sheetViews>
    <sheetView tabSelected="1" zoomScale="104" workbookViewId="0">
      <selection activeCell="D45" sqref="D45"/>
    </sheetView>
  </sheetViews>
  <sheetFormatPr defaultColWidth="8.85546875" defaultRowHeight="15" x14ac:dyDescent="0.25"/>
  <cols>
    <col min="1" max="1" width="49.7109375" bestFit="1" customWidth="1"/>
    <col min="2" max="2" width="7.140625" customWidth="1"/>
    <col min="3" max="3" width="14.28515625" customWidth="1"/>
    <col min="4" max="4" width="17.42578125" customWidth="1"/>
    <col min="5" max="5" width="17.7109375" customWidth="1"/>
    <col min="6" max="6" width="11.7109375" bestFit="1" customWidth="1"/>
    <col min="7" max="7" width="14.140625" customWidth="1"/>
    <col min="8" max="9" width="9.140625" bestFit="1" customWidth="1"/>
  </cols>
  <sheetData>
    <row r="2" spans="1:9" x14ac:dyDescent="0.25">
      <c r="C2" s="3" t="s">
        <v>21</v>
      </c>
    </row>
    <row r="3" spans="1:9" x14ac:dyDescent="0.25">
      <c r="C3" s="4" t="s">
        <v>56</v>
      </c>
    </row>
    <row r="4" spans="1:9" x14ac:dyDescent="0.25">
      <c r="C4" s="5" t="s">
        <v>57</v>
      </c>
    </row>
    <row r="11" spans="1:9" ht="15.75" x14ac:dyDescent="0.25">
      <c r="A11" s="24" t="s">
        <v>59</v>
      </c>
      <c r="B11" s="27"/>
      <c r="C11" s="27"/>
      <c r="D11" s="27"/>
      <c r="E11" s="27"/>
      <c r="F11" s="27"/>
      <c r="G11" s="27"/>
      <c r="H11" s="27"/>
      <c r="I11" s="27"/>
    </row>
    <row r="12" spans="1:9" ht="15.75" x14ac:dyDescent="0.25">
      <c r="A12" s="27"/>
      <c r="B12" s="27"/>
      <c r="C12" s="34" t="s">
        <v>25</v>
      </c>
      <c r="D12" s="34" t="s">
        <v>26</v>
      </c>
      <c r="E12" s="34" t="s">
        <v>27</v>
      </c>
      <c r="F12" s="34" t="s">
        <v>28</v>
      </c>
      <c r="H12" s="27"/>
      <c r="I12" s="27"/>
    </row>
    <row r="13" spans="1:9" ht="15.75" x14ac:dyDescent="0.25">
      <c r="A13" s="30">
        <v>2024</v>
      </c>
      <c r="B13" s="31"/>
      <c r="C13" s="32">
        <v>208568</v>
      </c>
      <c r="D13" s="32">
        <v>15474</v>
      </c>
      <c r="E13" s="32">
        <v>31585</v>
      </c>
      <c r="F13" s="33">
        <v>36722</v>
      </c>
      <c r="H13" s="27"/>
      <c r="I13" s="27"/>
    </row>
    <row r="14" spans="1:9" ht="10.15" customHeight="1" x14ac:dyDescent="0.25">
      <c r="A14" s="27"/>
      <c r="B14" s="27"/>
      <c r="C14" s="27"/>
      <c r="D14" s="27"/>
      <c r="E14" s="27"/>
      <c r="F14" s="27"/>
      <c r="H14" s="27"/>
      <c r="I14" s="27"/>
    </row>
    <row r="15" spans="1:9" ht="15.75" x14ac:dyDescent="0.25">
      <c r="A15" s="30">
        <v>2023</v>
      </c>
      <c r="B15" s="31"/>
      <c r="C15" s="32">
        <v>181895</v>
      </c>
      <c r="D15" s="32">
        <v>13190</v>
      </c>
      <c r="E15" s="32">
        <v>29065</v>
      </c>
      <c r="F15" s="33">
        <v>31993</v>
      </c>
      <c r="H15" s="27"/>
      <c r="I15" s="27"/>
    </row>
    <row r="16" spans="1:9" ht="15.75" x14ac:dyDescent="0.25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15.75" x14ac:dyDescent="0.25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15.75" x14ac:dyDescent="0.25">
      <c r="A18" s="24" t="s">
        <v>32</v>
      </c>
      <c r="B18" s="27"/>
      <c r="C18" s="27"/>
      <c r="D18" s="58" t="s">
        <v>29</v>
      </c>
      <c r="E18" s="58"/>
      <c r="F18" s="27"/>
      <c r="G18" s="27"/>
      <c r="H18" s="27"/>
      <c r="I18" s="27"/>
    </row>
    <row r="19" spans="1:9" ht="15.75" x14ac:dyDescent="0.25">
      <c r="A19" s="35">
        <v>45657</v>
      </c>
      <c r="B19" s="27"/>
      <c r="C19" s="36"/>
      <c r="D19" s="37">
        <v>2024</v>
      </c>
      <c r="E19" s="37">
        <v>2023</v>
      </c>
      <c r="F19" s="27"/>
      <c r="G19" s="38"/>
      <c r="H19" s="38"/>
      <c r="I19" s="38"/>
    </row>
    <row r="20" spans="1:9" ht="15.75" x14ac:dyDescent="0.25">
      <c r="A20" s="27" t="s">
        <v>34</v>
      </c>
      <c r="B20" s="39"/>
      <c r="C20" s="39"/>
      <c r="D20" s="40">
        <v>30045.57</v>
      </c>
      <c r="E20" s="40">
        <v>1408046.54</v>
      </c>
      <c r="F20" s="27"/>
      <c r="G20" s="41"/>
      <c r="H20" s="27"/>
      <c r="I20" s="27"/>
    </row>
    <row r="21" spans="1:9" ht="15.75" x14ac:dyDescent="0.25">
      <c r="A21" s="27" t="s">
        <v>48</v>
      </c>
      <c r="B21" s="39"/>
      <c r="C21" s="39"/>
      <c r="D21" s="40">
        <v>0</v>
      </c>
      <c r="E21" s="40">
        <v>0</v>
      </c>
      <c r="F21" s="27"/>
      <c r="G21" s="41"/>
      <c r="H21" s="27"/>
      <c r="I21" s="27"/>
    </row>
    <row r="22" spans="1:9" ht="15.75" x14ac:dyDescent="0.25">
      <c r="A22" s="27" t="s">
        <v>36</v>
      </c>
      <c r="B22" s="39"/>
      <c r="C22" s="39"/>
      <c r="D22" s="40">
        <v>4948.05</v>
      </c>
      <c r="E22" s="40">
        <v>0</v>
      </c>
      <c r="F22" s="27"/>
      <c r="G22" s="41"/>
      <c r="H22" s="27"/>
      <c r="I22" s="27"/>
    </row>
    <row r="23" spans="1:9" ht="15.75" x14ac:dyDescent="0.25">
      <c r="A23" s="27" t="s">
        <v>33</v>
      </c>
      <c r="B23" s="39"/>
      <c r="C23" s="39"/>
      <c r="D23" s="40">
        <v>-368406.97</v>
      </c>
      <c r="E23" s="40">
        <v>237175.97</v>
      </c>
      <c r="F23" s="27"/>
      <c r="G23" s="27"/>
      <c r="H23" s="27"/>
      <c r="I23" s="27"/>
    </row>
    <row r="24" spans="1:9" ht="15.75" x14ac:dyDescent="0.25">
      <c r="A24" s="47" t="s">
        <v>51</v>
      </c>
      <c r="B24" s="27"/>
      <c r="C24" s="36"/>
      <c r="D24" s="48">
        <v>6796455.2999999998</v>
      </c>
      <c r="E24" s="40">
        <v>0</v>
      </c>
      <c r="F24" s="27"/>
      <c r="G24" s="38"/>
      <c r="H24" s="38"/>
      <c r="I24" s="38"/>
    </row>
    <row r="25" spans="1:9" ht="15.75" x14ac:dyDescent="0.25">
      <c r="A25" s="62" t="s">
        <v>61</v>
      </c>
      <c r="B25" s="27"/>
      <c r="C25" s="36"/>
      <c r="D25" s="61">
        <v>425504.78</v>
      </c>
      <c r="E25" s="40"/>
      <c r="F25" s="27"/>
      <c r="G25" s="38"/>
      <c r="H25" s="38"/>
      <c r="I25" s="38"/>
    </row>
    <row r="26" spans="1:9" ht="15.75" x14ac:dyDescent="0.25">
      <c r="A26" s="27" t="s">
        <v>37</v>
      </c>
      <c r="B26" s="39"/>
      <c r="C26" s="39"/>
      <c r="D26" s="40">
        <v>328785.59000000003</v>
      </c>
      <c r="E26" s="40">
        <v>0</v>
      </c>
      <c r="F26" s="27"/>
      <c r="G26" s="27"/>
      <c r="H26" s="27"/>
      <c r="I26" s="27"/>
    </row>
    <row r="27" spans="1:9" ht="15.75" x14ac:dyDescent="0.25">
      <c r="A27" s="24" t="s">
        <v>31</v>
      </c>
      <c r="B27" s="25"/>
      <c r="C27" s="39"/>
      <c r="D27" s="43">
        <f>SUM(D20:D26)</f>
        <v>7217332.3200000003</v>
      </c>
      <c r="E27" s="43">
        <f>SUM(E20:E26)</f>
        <v>1645222.51</v>
      </c>
      <c r="F27" s="27"/>
      <c r="G27" s="27"/>
      <c r="H27" s="27"/>
      <c r="I27" s="27"/>
    </row>
    <row r="28" spans="1:9" ht="15.75" x14ac:dyDescent="0.25">
      <c r="A28" s="24"/>
      <c r="B28" s="25"/>
      <c r="C28" s="26"/>
      <c r="D28" s="26"/>
      <c r="E28" s="26"/>
      <c r="F28" s="27"/>
      <c r="G28" s="27"/>
      <c r="H28" s="27"/>
      <c r="I28" s="27"/>
    </row>
    <row r="29" spans="1:9" ht="15.75" x14ac:dyDescent="0.25">
      <c r="A29" s="27" t="s">
        <v>35</v>
      </c>
      <c r="B29" s="39"/>
      <c r="D29" s="40">
        <v>331490.03000000003</v>
      </c>
      <c r="E29" s="40">
        <v>0</v>
      </c>
      <c r="F29" s="27"/>
      <c r="G29" s="27"/>
      <c r="H29" s="27"/>
      <c r="I29" s="27"/>
    </row>
    <row r="30" spans="1:9" ht="15.75" x14ac:dyDescent="0.25">
      <c r="A30" s="27" t="s">
        <v>49</v>
      </c>
      <c r="B30" s="39"/>
      <c r="D30" s="40">
        <v>661181.04</v>
      </c>
      <c r="E30" s="40">
        <v>649858.15</v>
      </c>
      <c r="F30" s="27"/>
      <c r="G30" s="27"/>
      <c r="H30" s="27"/>
      <c r="I30" s="27"/>
    </row>
    <row r="31" spans="1:9" ht="15.75" x14ac:dyDescent="0.25">
      <c r="A31" s="24" t="s">
        <v>30</v>
      </c>
      <c r="B31" s="25"/>
      <c r="D31" s="43">
        <f>SUM(D29:D30)</f>
        <v>992671.07000000007</v>
      </c>
      <c r="E31" s="43">
        <f>SUM(E29:E30)</f>
        <v>649858.15</v>
      </c>
      <c r="F31" s="27"/>
      <c r="G31" s="27"/>
      <c r="H31" s="27"/>
      <c r="I31" s="27"/>
    </row>
    <row r="32" spans="1:9" ht="15.75" x14ac:dyDescent="0.25">
      <c r="A32" s="24"/>
      <c r="B32" s="25"/>
      <c r="D32" s="26"/>
      <c r="E32" s="26"/>
      <c r="F32" s="27"/>
      <c r="G32" s="27"/>
      <c r="H32" s="27"/>
      <c r="I32" s="27"/>
    </row>
    <row r="33" spans="1:9" ht="15.75" x14ac:dyDescent="0.25">
      <c r="A33" s="27"/>
      <c r="B33" s="27"/>
      <c r="C33" s="40"/>
      <c r="D33" s="27"/>
      <c r="E33" s="27"/>
      <c r="F33" s="27"/>
      <c r="G33" s="27"/>
      <c r="H33" s="27"/>
      <c r="I33" s="27"/>
    </row>
    <row r="34" spans="1:9" ht="15.75" x14ac:dyDescent="0.25">
      <c r="A34" s="24" t="s">
        <v>62</v>
      </c>
      <c r="B34" s="27"/>
      <c r="C34" s="40"/>
      <c r="D34" s="27"/>
      <c r="E34" s="27"/>
      <c r="F34" s="27"/>
      <c r="G34" s="27"/>
      <c r="H34" s="27"/>
      <c r="I34" s="27"/>
    </row>
    <row r="35" spans="1:9" ht="15.75" x14ac:dyDescent="0.25">
      <c r="A35" s="24" t="s">
        <v>66</v>
      </c>
      <c r="B35" s="27"/>
      <c r="C35" s="40"/>
      <c r="D35" s="27"/>
      <c r="E35" s="27"/>
      <c r="F35" s="27"/>
      <c r="G35" s="27"/>
      <c r="H35" s="27"/>
      <c r="I35" s="27"/>
    </row>
    <row r="36" spans="1:9" ht="15.75" x14ac:dyDescent="0.25">
      <c r="A36" s="27" t="s">
        <v>69</v>
      </c>
      <c r="B36" s="27"/>
      <c r="C36" s="40"/>
      <c r="D36" s="40">
        <v>7000000</v>
      </c>
      <c r="E36" s="27"/>
      <c r="F36" s="27"/>
      <c r="G36" s="27"/>
      <c r="H36" s="27"/>
      <c r="I36" s="27"/>
    </row>
    <row r="37" spans="1:9" ht="15.75" x14ac:dyDescent="0.25">
      <c r="A37" s="27" t="s">
        <v>70</v>
      </c>
      <c r="B37" s="27"/>
      <c r="C37" s="40"/>
      <c r="D37" s="64">
        <v>55500</v>
      </c>
      <c r="E37" s="63"/>
      <c r="F37" s="27"/>
      <c r="G37" s="27"/>
      <c r="H37" s="27"/>
      <c r="I37" s="27"/>
    </row>
    <row r="38" spans="1:9" ht="15.75" x14ac:dyDescent="0.25">
      <c r="A38" s="27" t="s">
        <v>73</v>
      </c>
      <c r="B38" s="27"/>
      <c r="C38" s="40"/>
      <c r="D38" s="43">
        <f>D36-D37</f>
        <v>6944500</v>
      </c>
      <c r="E38" s="27"/>
      <c r="F38" s="27"/>
      <c r="G38" s="27"/>
      <c r="H38" s="27"/>
      <c r="I38" s="27"/>
    </row>
    <row r="40" spans="1:9" ht="15.75" x14ac:dyDescent="0.25">
      <c r="A40" s="27" t="s">
        <v>71</v>
      </c>
      <c r="B40" s="27"/>
      <c r="C40" s="40"/>
      <c r="D40" s="40">
        <v>975965.97</v>
      </c>
      <c r="E40" s="27"/>
      <c r="F40" s="27"/>
      <c r="G40" s="27"/>
      <c r="H40" s="27"/>
      <c r="I40" s="27"/>
    </row>
    <row r="41" spans="1:9" ht="15.75" x14ac:dyDescent="0.25">
      <c r="A41" s="27" t="s">
        <v>68</v>
      </c>
      <c r="B41" s="27"/>
      <c r="C41" s="40"/>
      <c r="D41" s="64">
        <v>368406.97</v>
      </c>
      <c r="E41" s="63"/>
      <c r="F41" s="27"/>
      <c r="G41" s="27"/>
      <c r="H41" s="27"/>
      <c r="I41" s="27"/>
    </row>
    <row r="42" spans="1:9" ht="15.75" x14ac:dyDescent="0.25">
      <c r="A42" s="27" t="s">
        <v>64</v>
      </c>
      <c r="B42" s="27"/>
      <c r="C42" s="40"/>
      <c r="D42" s="43">
        <f>D40-D41</f>
        <v>607559</v>
      </c>
      <c r="E42" s="27"/>
      <c r="F42" s="27"/>
      <c r="G42" s="27"/>
      <c r="H42" s="27"/>
      <c r="I42" s="27"/>
    </row>
    <row r="43" spans="1:9" ht="15.75" x14ac:dyDescent="0.25">
      <c r="A43" s="27"/>
      <c r="B43" s="27"/>
      <c r="C43" s="40"/>
      <c r="D43" s="40"/>
      <c r="E43" s="27"/>
      <c r="F43" s="27"/>
      <c r="G43" s="27"/>
      <c r="H43" s="27"/>
      <c r="I43" s="27"/>
    </row>
    <row r="44" spans="1:9" ht="15.75" x14ac:dyDescent="0.25">
      <c r="A44" s="27" t="s">
        <v>72</v>
      </c>
      <c r="B44" s="27"/>
      <c r="C44" s="40"/>
      <c r="D44" s="40">
        <f>D38-D40</f>
        <v>5968534.0300000003</v>
      </c>
      <c r="E44" s="27"/>
      <c r="F44" s="27"/>
      <c r="G44" s="27"/>
      <c r="H44" s="27"/>
      <c r="I44" s="27"/>
    </row>
    <row r="45" spans="1:9" ht="15.75" x14ac:dyDescent="0.25">
      <c r="A45" s="27" t="s">
        <v>67</v>
      </c>
      <c r="B45" s="27"/>
      <c r="C45" s="40"/>
      <c r="D45" s="64">
        <v>148044.70000000001</v>
      </c>
      <c r="E45" s="63"/>
      <c r="F45" s="27"/>
      <c r="G45" s="27"/>
      <c r="H45" s="27"/>
      <c r="I45" s="27"/>
    </row>
    <row r="46" spans="1:9" ht="15.75" x14ac:dyDescent="0.25">
      <c r="A46" s="27" t="s">
        <v>63</v>
      </c>
      <c r="B46" s="27"/>
      <c r="C46" s="40"/>
      <c r="D46" s="64">
        <v>0</v>
      </c>
      <c r="E46" s="63"/>
      <c r="F46" s="27"/>
      <c r="G46" s="27"/>
      <c r="H46" s="27"/>
      <c r="I46" s="27"/>
    </row>
    <row r="47" spans="1:9" ht="15.75" x14ac:dyDescent="0.25">
      <c r="A47" s="27" t="s">
        <v>65</v>
      </c>
      <c r="B47" s="27"/>
      <c r="C47" s="40"/>
      <c r="D47" s="43">
        <f>D44-D45-D46</f>
        <v>5820489.3300000001</v>
      </c>
      <c r="E47" s="27"/>
      <c r="F47" s="27"/>
      <c r="G47" s="27"/>
      <c r="H47" s="27"/>
      <c r="I47" s="27"/>
    </row>
    <row r="48" spans="1:9" ht="15.75" x14ac:dyDescent="0.25">
      <c r="A48" s="27"/>
      <c r="B48" s="27"/>
      <c r="C48" s="40"/>
      <c r="D48" s="27"/>
      <c r="E48" s="27"/>
      <c r="F48" s="27"/>
      <c r="G48" s="27"/>
      <c r="H48" s="27"/>
      <c r="I48" s="27"/>
    </row>
    <row r="49" spans="1:9" ht="15.75" x14ac:dyDescent="0.25">
      <c r="A49" s="27"/>
      <c r="B49" s="27"/>
      <c r="C49" s="40"/>
      <c r="D49" s="27"/>
      <c r="E49" s="27"/>
      <c r="F49" s="27"/>
      <c r="G49" s="27"/>
      <c r="H49" s="27"/>
      <c r="I49" s="27"/>
    </row>
    <row r="50" spans="1:9" ht="15.75" x14ac:dyDescent="0.25">
      <c r="A50" s="27"/>
      <c r="B50" s="27"/>
      <c r="C50" s="40"/>
      <c r="D50" s="27"/>
      <c r="E50" s="27"/>
      <c r="F50" s="27"/>
      <c r="G50" s="27"/>
      <c r="H50" s="27"/>
      <c r="I50" s="27"/>
    </row>
    <row r="51" spans="1:9" ht="15.75" x14ac:dyDescent="0.25">
      <c r="A51" s="27"/>
      <c r="B51" s="27"/>
      <c r="C51" s="40"/>
      <c r="D51" s="27"/>
      <c r="E51" s="27"/>
      <c r="F51" s="27"/>
      <c r="G51" s="27"/>
      <c r="H51" s="27"/>
      <c r="I51" s="27"/>
    </row>
    <row r="52" spans="1:9" ht="15.75" x14ac:dyDescent="0.25">
      <c r="A52" s="27"/>
      <c r="C52" s="42"/>
    </row>
    <row r="53" spans="1:9" ht="15.75" x14ac:dyDescent="0.25">
      <c r="A53" s="27" t="s">
        <v>45</v>
      </c>
    </row>
    <row r="54" spans="1:9" ht="15.75" x14ac:dyDescent="0.25">
      <c r="A54" s="27" t="s">
        <v>46</v>
      </c>
    </row>
  </sheetData>
  <mergeCells count="1">
    <mergeCell ref="D18:E18"/>
  </mergeCells>
  <pageMargins left="0.7" right="0.7" top="0.75" bottom="0.75" header="0.3" footer="0.3"/>
  <pageSetup scale="4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Fund</vt:lpstr>
      <vt:lpstr>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Hughes</dc:creator>
  <cp:lastModifiedBy>Rawhide Excavating Office</cp:lastModifiedBy>
  <cp:lastPrinted>2025-01-14T13:57:25Z</cp:lastPrinted>
  <dcterms:created xsi:type="dcterms:W3CDTF">2024-10-13T00:30:54Z</dcterms:created>
  <dcterms:modified xsi:type="dcterms:W3CDTF">2025-01-14T20:01:21Z</dcterms:modified>
</cp:coreProperties>
</file>